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<sst xmlns="http://schemas.openxmlformats.org/spreadsheetml/2006/main" count="171" uniqueCount="123">
  <si>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</si>
  <si>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</si>
  <si>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</si>
  <si>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</si>
  <si>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</si>
  <si>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</si>
  <si>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</si>
  <si>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</si>
  <si>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</si>
  <si>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</si>
  <si>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</si>
  <si>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</si>
  <si>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</si>
  <si>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</si>
  <si>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</si>
  <si>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</si>
  <si>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</si>
  <si>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</si>
  <si>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</si>
  <si>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</si>
  <si>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</si>
  <si>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</si>
  <si>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</si>
  <si>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</si>
  <si>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</si>
  <si>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</si>
  <si>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</si>
  <si>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</si>
  <si>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</si>
  <si>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</si>
  <si>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</si>
  <si>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</si>
  <si>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</si>
  <si>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</si>
  <si>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</si>
  <si>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</si>
  <si>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</si>
  <si>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</si>
  <si>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</si>
  <si>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</si>
  <si>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</si>
  <si>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</si>
  <si>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</si>
  <si>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</si>
  <si>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</si>
  <si>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</si>
  <si>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</si>
  <si>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</si>
  <si>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</si>
  <si>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</si>
  <si>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</si>
  <si>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</si>
  <si>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</si>
  <si>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</si>
  <si>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</si>
  <si>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</si>
  <si>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</si>
  <si>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</si>
  <si>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</si>
  <si>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</si>
  <si>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</si>
  <si>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</si>
  <si>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</si>
  <si>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</si>
  <si>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</si>
  <si>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</si>
  <si>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</si>
  <si>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</si>
  <si>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</si>
  <si>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</si>
  <si>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</si>
  <si>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</si>
  <si>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</si>
  <si>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</si>
  <si>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</si>
  <si>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</si>
  <si>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</si>
  <si>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</si>
  <si>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</si>
  <si>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</si>
  <si>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</si>
  <si>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</si>
  <si>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</si>
  <si>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</si>
  <si>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</si>
  <si>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</si>
  <si>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</si>
  <si>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</si>
  <si>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</si>
  <si>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</si>
  <si>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</si>
  <si>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</si>
  <si>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</si>
  <si>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</si>
  <si>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</si>
  <si>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</si>
  <si>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</si>
  <si>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</si>
  <si>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</si>
  <si>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</si>
  <si>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</si>
  <si>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</si>
  <si>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</si>
  <si>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</si>
  <si>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</si>
  <si>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</si>
  <si>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</si>
  <si>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</si>
  <si>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</si>
  <si>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</si>
  <si>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</si>
  <si>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</si>
  <si>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</si>
  <si>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</si>
  <si>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</si>
  <si>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</si>
  <si>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</si>
  <si>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</si>
  <si>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</si>
  <si>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</si>
  <si>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</si>
  <si>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</si>
  <si>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23.11.2015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</si>
</sst>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39011.299999999996</c:v>
                </c:pt>
                <c:pt idx="1">
                  <c:v>33583.30000000001</c:v>
                </c:pt>
                <c:pt idx="2">
                  <c:v>1157.3000000000002</c:v>
                </c:pt>
                <c:pt idx="3">
                  <c:v>4270.699999999985</c:v>
                </c:pt>
              </c:numCache>
            </c:numRef>
          </c:val>
          <c:shape val="box"/>
        </c:ser>
        <c:shape val="box"/>
        <c:axId val="28968261"/>
        <c:axId val="59387758"/>
      </c:bar3DChart>
      <c:catAx>
        <c:axId val="2896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87758"/>
        <c:crosses val="autoZero"/>
        <c:auto val="1"/>
        <c:lblOffset val="100"/>
        <c:tickLblSkip val="1"/>
        <c:noMultiLvlLbl val="0"/>
      </c:catAx>
      <c:valAx>
        <c:axId val="59387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82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279536.60000000003</c:v>
                </c:pt>
                <c:pt idx="1">
                  <c:v>141299.00000000003</c:v>
                </c:pt>
                <c:pt idx="2">
                  <c:v>221399.99999999994</c:v>
                </c:pt>
                <c:pt idx="3">
                  <c:v>27.3</c:v>
                </c:pt>
                <c:pt idx="4">
                  <c:v>15585.6</c:v>
                </c:pt>
                <c:pt idx="5">
                  <c:v>39401.70000000002</c:v>
                </c:pt>
                <c:pt idx="6">
                  <c:v>214.39999999999998</c:v>
                </c:pt>
                <c:pt idx="7">
                  <c:v>2907.6000000000727</c:v>
                </c:pt>
              </c:numCache>
            </c:numRef>
          </c:val>
          <c:shape val="box"/>
        </c:ser>
        <c:shape val="box"/>
        <c:axId val="64727775"/>
        <c:axId val="45679064"/>
      </c:bar3D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79064"/>
        <c:crosses val="autoZero"/>
        <c:auto val="1"/>
        <c:lblOffset val="100"/>
        <c:tickLblSkip val="1"/>
        <c:noMultiLvlLbl val="0"/>
      </c:catAx>
      <c:valAx>
        <c:axId val="45679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277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191526.69999999995</c:v>
                </c:pt>
                <c:pt idx="1">
                  <c:v>166807.19999999995</c:v>
                </c:pt>
                <c:pt idx="2">
                  <c:v>154767.7</c:v>
                </c:pt>
                <c:pt idx="3">
                  <c:v>9441.5</c:v>
                </c:pt>
                <c:pt idx="4">
                  <c:v>2761.399999999999</c:v>
                </c:pt>
                <c:pt idx="5">
                  <c:v>15419.3</c:v>
                </c:pt>
                <c:pt idx="6">
                  <c:v>1129.3999999999996</c:v>
                </c:pt>
                <c:pt idx="7">
                  <c:v>8007.399999999945</c:v>
                </c:pt>
              </c:numCache>
            </c:numRef>
          </c:val>
          <c:shape val="box"/>
        </c:ser>
        <c:shape val="box"/>
        <c:axId val="8458393"/>
        <c:axId val="9016674"/>
      </c:bar3DChart>
      <c:catAx>
        <c:axId val="845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16674"/>
        <c:crosses val="autoZero"/>
        <c:auto val="1"/>
        <c:lblOffset val="100"/>
        <c:tickLblSkip val="1"/>
        <c:noMultiLvlLbl val="0"/>
      </c:catAx>
      <c:valAx>
        <c:axId val="9016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583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35954.599999999984</c:v>
                </c:pt>
                <c:pt idx="1">
                  <c:v>26092.800000000003</c:v>
                </c:pt>
                <c:pt idx="2">
                  <c:v>1308.3000000000002</c:v>
                </c:pt>
                <c:pt idx="3">
                  <c:v>593.1</c:v>
                </c:pt>
                <c:pt idx="4">
                  <c:v>67.8</c:v>
                </c:pt>
                <c:pt idx="5">
                  <c:v>7892.599999999981</c:v>
                </c:pt>
              </c:numCache>
            </c:numRef>
          </c:val>
          <c:shape val="box"/>
        </c:ser>
        <c:shape val="box"/>
        <c:axId val="14041203"/>
        <c:axId val="59261964"/>
      </c:bar3D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61964"/>
        <c:crosses val="autoZero"/>
        <c:auto val="1"/>
        <c:lblOffset val="100"/>
        <c:tickLblSkip val="1"/>
        <c:noMultiLvlLbl val="0"/>
      </c:catAx>
      <c:valAx>
        <c:axId val="59261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12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710.7</c:v>
                </c:pt>
                <c:pt idx="5">
                  <c:v>4636.500000000002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11302.700000000003</c:v>
                </c:pt>
                <c:pt idx="1">
                  <c:v>7493.300000000001</c:v>
                </c:pt>
                <c:pt idx="2">
                  <c:v>4</c:v>
                </c:pt>
                <c:pt idx="3">
                  <c:v>179.60000000000002</c:v>
                </c:pt>
                <c:pt idx="4">
                  <c:v>435.50000000000006</c:v>
                </c:pt>
                <c:pt idx="5">
                  <c:v>3190.3000000000015</c:v>
                </c:pt>
              </c:numCache>
            </c:numRef>
          </c:val>
          <c:shape val="box"/>
        </c:ser>
        <c:shape val="box"/>
        <c:axId val="63595629"/>
        <c:axId val="35489750"/>
      </c:bar3D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89750"/>
        <c:crosses val="autoZero"/>
        <c:auto val="1"/>
        <c:lblOffset val="100"/>
        <c:tickLblSkip val="2"/>
        <c:noMultiLvlLbl val="0"/>
      </c:catAx>
      <c:valAx>
        <c:axId val="35489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56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4788.9</c:v>
                </c:pt>
                <c:pt idx="1">
                  <c:v>1243.0999999999997</c:v>
                </c:pt>
                <c:pt idx="2">
                  <c:v>296.3</c:v>
                </c:pt>
                <c:pt idx="3">
                  <c:v>246.20000000000005</c:v>
                </c:pt>
                <c:pt idx="4">
                  <c:v>2871.6</c:v>
                </c:pt>
                <c:pt idx="5">
                  <c:v>131.70000000000044</c:v>
                </c:pt>
              </c:numCache>
            </c:numRef>
          </c:val>
          <c:shape val="box"/>
        </c:ser>
        <c:shape val="box"/>
        <c:axId val="50972295"/>
        <c:axId val="56097472"/>
      </c:bar3D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97472"/>
        <c:crosses val="autoZero"/>
        <c:auto val="1"/>
        <c:lblOffset val="100"/>
        <c:tickLblSkip val="1"/>
        <c:noMultiLvlLbl val="0"/>
      </c:catAx>
      <c:valAx>
        <c:axId val="5609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722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49553.20000000002</c:v>
                </c:pt>
              </c:numCache>
            </c:numRef>
          </c:val>
          <c:shape val="box"/>
        </c:ser>
        <c:shape val="box"/>
        <c:axId val="35115201"/>
        <c:axId val="47601354"/>
      </c:bar3D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601354"/>
        <c:crosses val="autoZero"/>
        <c:auto val="1"/>
        <c:lblOffset val="100"/>
        <c:tickLblSkip val="1"/>
        <c:noMultiLvlLbl val="0"/>
      </c:catAx>
      <c:valAx>
        <c:axId val="47601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5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279536.60000000003</c:v>
                </c:pt>
                <c:pt idx="1">
                  <c:v>191526.69999999995</c:v>
                </c:pt>
                <c:pt idx="2">
                  <c:v>35954.599999999984</c:v>
                </c:pt>
                <c:pt idx="3">
                  <c:v>11302.700000000003</c:v>
                </c:pt>
                <c:pt idx="4">
                  <c:v>4788.9</c:v>
                </c:pt>
                <c:pt idx="5">
                  <c:v>39011.299999999996</c:v>
                </c:pt>
                <c:pt idx="6">
                  <c:v>49553.20000000002</c:v>
                </c:pt>
              </c:numCache>
            </c:numRef>
          </c:val>
          <c:shape val="box"/>
        </c:ser>
        <c:shape val="box"/>
        <c:axId val="25759003"/>
        <c:axId val="30504436"/>
      </c:bar3DChart>
      <c:catAx>
        <c:axId val="25759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04436"/>
        <c:crosses val="autoZero"/>
        <c:auto val="1"/>
        <c:lblOffset val="100"/>
        <c:tickLblSkip val="1"/>
        <c:noMultiLvlLbl val="0"/>
      </c:catAx>
      <c:valAx>
        <c:axId val="30504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90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14991.800000000001</c:v>
                </c:pt>
                <c:pt idx="4">
                  <c:v>13384.7</c:v>
                </c:pt>
                <c:pt idx="5">
                  <c:v>273789.8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450710.0999999999</c:v>
                </c:pt>
                <c:pt idx="1">
                  <c:v>62304.30000000001</c:v>
                </c:pt>
                <c:pt idx="2">
                  <c:v>18862.6</c:v>
                </c:pt>
                <c:pt idx="3">
                  <c:v>10433.999999999998</c:v>
                </c:pt>
                <c:pt idx="4">
                  <c:v>9543.8</c:v>
                </c:pt>
                <c:pt idx="5">
                  <c:v>233074.107</c:v>
                </c:pt>
              </c:numCache>
            </c:numRef>
          </c:val>
          <c:shape val="box"/>
        </c:ser>
        <c:shape val="box"/>
        <c:axId val="6104469"/>
        <c:axId val="54940222"/>
      </c:bar3DChart>
      <c:catAx>
        <c:axId val="610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40222"/>
        <c:crosses val="autoZero"/>
        <c:auto val="1"/>
        <c:lblOffset val="100"/>
        <c:tickLblSkip val="1"/>
        <c:noMultiLvlLbl val="0"/>
      </c:catAx>
      <c:valAx>
        <c:axId val="54940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44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332705.9+14.1+30</f>
        <v>332750</v>
      </c>
      <c r="C6" s="53">
        <f>336144.8+1363.8+2002.1+1+23261.5+164+251.8+14.1+30</f>
        <v>363233.0999999999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+5835.8+124+1.7-18+1597.2+0.9+0.1+528.9+0.7</f>
        <v>292805.00000000006</v>
      </c>
      <c r="E6" s="3">
        <f>D6/D149*100</f>
        <v>35.719822967821656</v>
      </c>
      <c r="F6" s="3">
        <f>D6/B6*100</f>
        <v>87.99549211119461</v>
      </c>
      <c r="G6" s="3">
        <f aca="true" t="shared" si="0" ref="G6:G43">D6/C6*100</f>
        <v>80.61077032902566</v>
      </c>
      <c r="H6" s="3">
        <f>B6-D6</f>
        <v>39944.99999999994</v>
      </c>
      <c r="I6" s="3">
        <f aca="true" t="shared" si="1" ref="I6:I43">C6-D6</f>
        <v>70428.09999999986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+0.9+414.2+0.2</f>
        <v>148966.90000000008</v>
      </c>
      <c r="E7" s="107">
        <f>D7/D6*100</f>
        <v>50.87580471644954</v>
      </c>
      <c r="F7" s="107">
        <f>D7/B7*100</f>
        <v>90.3010846418282</v>
      </c>
      <c r="G7" s="107">
        <f>D7/C7*100</f>
        <v>82.5633010488978</v>
      </c>
      <c r="H7" s="107">
        <f>B7-D7</f>
        <v>15999.999999999913</v>
      </c>
      <c r="I7" s="107">
        <f t="shared" si="1"/>
        <v>31460.59999999992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</f>
        <v>230994.39999999994</v>
      </c>
      <c r="E8" s="1">
        <f>D8/D6*100</f>
        <v>78.89018288622117</v>
      </c>
      <c r="F8" s="1">
        <f>D8/B8*100</f>
        <v>91.96178755754715</v>
      </c>
      <c r="G8" s="1">
        <f t="shared" si="0"/>
        <v>83.90868479574092</v>
      </c>
      <c r="H8" s="1">
        <f>B8-D8</f>
        <v>20190.800000000076</v>
      </c>
      <c r="I8" s="1">
        <f t="shared" si="1"/>
        <v>44298.2000000001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0.3+0.2+0.7+0.8+2+0.3+3.5+1.2+0.3+0.4+1.4+0.8+0.2+2.9+0.6+1.3+0.5+0.8+1.6+2.2+0.2+4.7+0.4+3.3+1.4+0.2</f>
        <v>32.2</v>
      </c>
      <c r="E9" s="12">
        <f>D9/D6*100</f>
        <v>0.010997079967896721</v>
      </c>
      <c r="F9" s="134">
        <f>D9/B9*100</f>
        <v>71.23893805309734</v>
      </c>
      <c r="G9" s="1">
        <f t="shared" si="0"/>
        <v>71.23893805309734</v>
      </c>
      <c r="H9" s="1">
        <f aca="true" t="shared" si="2" ref="H9:H43">B9-D9</f>
        <v>13</v>
      </c>
      <c r="I9" s="1">
        <f t="shared" si="1"/>
        <v>13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+0.1+284.2</f>
        <v>16488.9</v>
      </c>
      <c r="E10" s="1">
        <f>D10/D6*100</f>
        <v>5.631358754119635</v>
      </c>
      <c r="F10" s="1">
        <f aca="true" t="shared" si="3" ref="F10:F41">D10/B10*100</f>
        <v>83.2016348773842</v>
      </c>
      <c r="G10" s="1">
        <f t="shared" si="0"/>
        <v>74.5780113615805</v>
      </c>
      <c r="H10" s="1">
        <f t="shared" si="2"/>
        <v>3329.0999999999985</v>
      </c>
      <c r="I10" s="1">
        <f t="shared" si="1"/>
        <v>5620.699999999997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+207.6</f>
        <v>42077.30000000002</v>
      </c>
      <c r="E11" s="1">
        <f>D11/D6*100</f>
        <v>14.370417171837916</v>
      </c>
      <c r="F11" s="1">
        <f t="shared" si="3"/>
        <v>73.24886890431254</v>
      </c>
      <c r="G11" s="1">
        <f t="shared" si="0"/>
        <v>68.4743782313014</v>
      </c>
      <c r="H11" s="1">
        <f t="shared" si="2"/>
        <v>15366.999999999985</v>
      </c>
      <c r="I11" s="1">
        <f t="shared" si="1"/>
        <v>19372.39999999998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3.8+3.8+12.7+7.4+5+16.3+3.8+110.9+3.8+1.2+5.4+9.9+1.2+1.2+9.1+1.2-0.1+1.2+16.3+0.3+7.6</f>
        <v>221.99999999999997</v>
      </c>
      <c r="E12" s="1">
        <f>D12/D6*100</f>
        <v>0.07581837741841838</v>
      </c>
      <c r="F12" s="1">
        <f t="shared" si="3"/>
        <v>82.0096047284817</v>
      </c>
      <c r="G12" s="1">
        <f t="shared" si="0"/>
        <v>80.81543502002184</v>
      </c>
      <c r="H12" s="1">
        <f t="shared" si="2"/>
        <v>48.70000000000002</v>
      </c>
      <c r="I12" s="1">
        <f t="shared" si="1"/>
        <v>52.70000000000002</v>
      </c>
    </row>
    <row r="13" spans="1:9" ht="18.75" thickBot="1">
      <c r="A13" s="29" t="s">
        <v>34</v>
      </c>
      <c r="B13" s="50">
        <f>B6-B8-B9-B10-B11-B12</f>
        <v>3986.5999999999885</v>
      </c>
      <c r="C13" s="50">
        <f>C6-C8-C9-C10-C11-C12</f>
        <v>4061.2999999998983</v>
      </c>
      <c r="D13" s="50">
        <f>D6-D8-D9-D10-D11-D12</f>
        <v>2990.2000000001062</v>
      </c>
      <c r="E13" s="1">
        <f>D13/D6*100</f>
        <v>1.021225730434967</v>
      </c>
      <c r="F13" s="1">
        <f t="shared" si="3"/>
        <v>75.00627100787926</v>
      </c>
      <c r="G13" s="1">
        <f t="shared" si="0"/>
        <v>73.62667126290057</v>
      </c>
      <c r="H13" s="1">
        <f t="shared" si="2"/>
        <v>996.3999999998823</v>
      </c>
      <c r="I13" s="1">
        <f t="shared" si="1"/>
        <v>1071.099999999792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+1125.5+1.3+11</f>
        <v>200368.39999999994</v>
      </c>
      <c r="E18" s="3">
        <f>D18/D149*100</f>
        <v>24.443311338077127</v>
      </c>
      <c r="F18" s="3">
        <f>D18/B18*100</f>
        <v>90.51714947081578</v>
      </c>
      <c r="G18" s="3">
        <f t="shared" si="0"/>
        <v>81.8356958744465</v>
      </c>
      <c r="H18" s="3">
        <f>B18-D18</f>
        <v>20991.20000000007</v>
      </c>
      <c r="I18" s="3">
        <f t="shared" si="1"/>
        <v>44473.90000000008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+826.2+11</f>
        <v>172340.29999999996</v>
      </c>
      <c r="E19" s="107">
        <f>D19/D18*100</f>
        <v>86.0117164183574</v>
      </c>
      <c r="F19" s="107">
        <f t="shared" si="3"/>
        <v>94.06430900459239</v>
      </c>
      <c r="G19" s="107">
        <f t="shared" si="0"/>
        <v>89.59049096896776</v>
      </c>
      <c r="H19" s="107">
        <f t="shared" si="2"/>
        <v>10875.100000000035</v>
      </c>
      <c r="I19" s="107">
        <f t="shared" si="1"/>
        <v>20024.20000000004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</f>
        <v>160832.90000000002</v>
      </c>
      <c r="E20" s="1">
        <f>D20/D18*100</f>
        <v>80.26859524755405</v>
      </c>
      <c r="F20" s="1">
        <f t="shared" si="3"/>
        <v>92.18332934985646</v>
      </c>
      <c r="G20" s="1">
        <f t="shared" si="0"/>
        <v>84.26080719800541</v>
      </c>
      <c r="H20" s="1">
        <f t="shared" si="2"/>
        <v>13637.799999999988</v>
      </c>
      <c r="I20" s="1">
        <f t="shared" si="1"/>
        <v>30042.199999999983</v>
      </c>
    </row>
    <row r="21" spans="1:9" ht="18">
      <c r="A21" s="29" t="s">
        <v>2</v>
      </c>
      <c r="B21" s="49">
        <f>12106.8+150</f>
        <v>12256.8</v>
      </c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+719.5</f>
        <v>10706.5</v>
      </c>
      <c r="E21" s="1">
        <f>D21/D18*100</f>
        <v>5.343407443489094</v>
      </c>
      <c r="F21" s="1">
        <f t="shared" si="3"/>
        <v>87.35151099797663</v>
      </c>
      <c r="G21" s="1">
        <f t="shared" si="0"/>
        <v>80.38274997372254</v>
      </c>
      <c r="H21" s="1">
        <f t="shared" si="2"/>
        <v>1550.2999999999993</v>
      </c>
      <c r="I21" s="1">
        <f t="shared" si="1"/>
        <v>2612.8999999999996</v>
      </c>
    </row>
    <row r="22" spans="1:9" ht="18">
      <c r="A22" s="29" t="s">
        <v>1</v>
      </c>
      <c r="B22" s="49">
        <f>3002.4+123.5+25</f>
        <v>3150.9</v>
      </c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173.9+19+7.6+19.5+89.8+0.1+92.4+48.6+202.1+56.1+96.9+242.1+36.1+19.2+171.7+0.1+22.2+39+81.6+82+84.2+0.1+30.3-30.3+115.9+98.3+38+4.5+18.6+10.9+19.7+48.1+4+8.7+43.6+162.2+10.7+30.1+34.4+4.8+5.9+39.2+16.6+148.1+22.9+4.7+0.1+3.2+63.6+3.3+1.5+53.8+72+4.7+24.3+60.7+56.1+22.6+67.6+11</f>
        <v>2918.699999999999</v>
      </c>
      <c r="E22" s="1">
        <f>D22/D18*100</f>
        <v>1.4566668197180792</v>
      </c>
      <c r="F22" s="1">
        <f t="shared" si="3"/>
        <v>92.63067694944299</v>
      </c>
      <c r="G22" s="1">
        <f t="shared" si="0"/>
        <v>86.4339019189765</v>
      </c>
      <c r="H22" s="1">
        <f t="shared" si="2"/>
        <v>232.20000000000118</v>
      </c>
      <c r="I22" s="1">
        <f t="shared" si="1"/>
        <v>458.1000000000013</v>
      </c>
    </row>
    <row r="23" spans="1:9" ht="18">
      <c r="A23" s="29" t="s">
        <v>0</v>
      </c>
      <c r="B23" s="49">
        <f>20601.3-25</f>
        <v>20576.3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+35.6</f>
        <v>16309.2</v>
      </c>
      <c r="E23" s="1">
        <f>D23/D18*100</f>
        <v>8.139606844192999</v>
      </c>
      <c r="F23" s="1">
        <f t="shared" si="3"/>
        <v>79.26206363631945</v>
      </c>
      <c r="G23" s="1">
        <f t="shared" si="0"/>
        <v>63.650626390352414</v>
      </c>
      <c r="H23" s="1">
        <f t="shared" si="2"/>
        <v>4267.0999999999985</v>
      </c>
      <c r="I23" s="1">
        <f t="shared" si="1"/>
        <v>9313.8</v>
      </c>
    </row>
    <row r="24" spans="1:9" ht="18">
      <c r="A24" s="29" t="s">
        <v>15</v>
      </c>
      <c r="B24" s="49">
        <f>1374.7-5.9</f>
        <v>1368.8</v>
      </c>
      <c r="C24" s="50">
        <f>1528.1-5.9</f>
        <v>1522.1999999999998</v>
      </c>
      <c r="D24" s="51">
        <f>111+58.1+166.1+55.7+24.9+10.1-0.1+89.8+44.2+0.1+106.9+106.7+78.8+27.8+48.4+56.6+13.9-0.2+32.5+28.8+69.2+0.1+9.8+112.6</f>
        <v>1251.7999999999995</v>
      </c>
      <c r="E24" s="1">
        <f>D24/D18*100</f>
        <v>0.6247492119515852</v>
      </c>
      <c r="F24" s="1">
        <f t="shared" si="3"/>
        <v>91.45236703682053</v>
      </c>
      <c r="G24" s="1">
        <f t="shared" si="0"/>
        <v>82.23623702535802</v>
      </c>
      <c r="H24" s="1">
        <f t="shared" si="2"/>
        <v>117.00000000000045</v>
      </c>
      <c r="I24" s="1">
        <f t="shared" si="1"/>
        <v>270.4000000000003</v>
      </c>
    </row>
    <row r="25" spans="1:9" ht="18.75" thickBot="1">
      <c r="A25" s="29" t="s">
        <v>34</v>
      </c>
      <c r="B25" s="50">
        <f>B18-B20-B21-B22-B23-B24</f>
        <v>9536.099999999991</v>
      </c>
      <c r="C25" s="50">
        <f>C18-C20-C21-C22-C23-C24</f>
        <v>10125.800000000007</v>
      </c>
      <c r="D25" s="50">
        <f>D18-D20-D21-D22-D23-D24</f>
        <v>8349.299999999916</v>
      </c>
      <c r="E25" s="1">
        <f>D25/D18*100</f>
        <v>4.166974433094199</v>
      </c>
      <c r="F25" s="1">
        <f t="shared" si="3"/>
        <v>87.55466071035248</v>
      </c>
      <c r="G25" s="1">
        <f t="shared" si="0"/>
        <v>82.45570720338058</v>
      </c>
      <c r="H25" s="1">
        <f t="shared" si="2"/>
        <v>1186.8000000000757</v>
      </c>
      <c r="I25" s="1">
        <f t="shared" si="1"/>
        <v>1776.500000000091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+76.5+5.2+34.4</f>
        <v>37836.099999999984</v>
      </c>
      <c r="E33" s="3">
        <f>D33/D149*100</f>
        <v>4.6156957490233985</v>
      </c>
      <c r="F33" s="3">
        <f>D33/B33*100</f>
        <v>91.83073637202074</v>
      </c>
      <c r="G33" s="3">
        <f t="shared" si="0"/>
        <v>84.20596980379587</v>
      </c>
      <c r="H33" s="3">
        <f t="shared" si="2"/>
        <v>3365.900000000016</v>
      </c>
      <c r="I33" s="3">
        <f t="shared" si="1"/>
        <v>7096.700000000012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1216.2+1064.6-0.1+1185.2+1240.8+0.1+1202.8+1206.8+1191.1+1224.7+5.8+1196.2+1414.6+52.8+4003.5+27.3+1811.7+0.1+103.5+404.5+5.7+308.6+119.4+352.5+1116.3+2.5+53.9+1234.5+1590.9-0.1+1357.7+21.1+1376.1+1.5+1409.1</f>
        <v>27501.9</v>
      </c>
      <c r="E34" s="1">
        <f>D34/D33*100</f>
        <v>72.68693126405738</v>
      </c>
      <c r="F34" s="1">
        <f t="shared" si="3"/>
        <v>92.431554961047</v>
      </c>
      <c r="G34" s="1">
        <f t="shared" si="0"/>
        <v>85.48661838301577</v>
      </c>
      <c r="H34" s="1">
        <f t="shared" si="2"/>
        <v>2251.899999999998</v>
      </c>
      <c r="I34" s="1">
        <f t="shared" si="1"/>
        <v>4669.0999999999985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+23.7+66.4+3.7+4.2+0.7+1.2</f>
        <v>1408.2000000000005</v>
      </c>
      <c r="E36" s="1">
        <f>D36/D33*100</f>
        <v>3.721842367474452</v>
      </c>
      <c r="F36" s="1">
        <f t="shared" si="3"/>
        <v>63.35822910105284</v>
      </c>
      <c r="G36" s="1">
        <f t="shared" si="0"/>
        <v>52.662677636499645</v>
      </c>
      <c r="H36" s="1">
        <f t="shared" si="2"/>
        <v>814.3999999999994</v>
      </c>
      <c r="I36" s="1">
        <f t="shared" si="1"/>
        <v>1265.7999999999995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1.5675505667867466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3.4+3.4+3.4+3.4+3.4+50.8+3.4</f>
        <v>71.2</v>
      </c>
      <c r="E38" s="1">
        <f>D38/D33*100</f>
        <v>0.18818007141328</v>
      </c>
      <c r="F38" s="1">
        <f t="shared" si="3"/>
        <v>100</v>
      </c>
      <c r="G38" s="1">
        <f t="shared" si="0"/>
        <v>95.44235924932977</v>
      </c>
      <c r="H38" s="1">
        <f t="shared" si="2"/>
        <v>0</v>
      </c>
      <c r="I38" s="1">
        <f t="shared" si="1"/>
        <v>3.3999999999999915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8261.69999999998</v>
      </c>
      <c r="E39" s="1">
        <f>D39/D33*100</f>
        <v>21.835495730268143</v>
      </c>
      <c r="F39" s="1">
        <f t="shared" si="3"/>
        <v>96.85463071512287</v>
      </c>
      <c r="G39" s="1">
        <f t="shared" si="0"/>
        <v>88.25942504299876</v>
      </c>
      <c r="H39" s="1">
        <f>B39-D39</f>
        <v>268.3000000000193</v>
      </c>
      <c r="I39" s="1">
        <f t="shared" si="1"/>
        <v>1099.0000000000146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17.7+12.2+11.2+51.1+0.8+30+0.1+18.9+27.3+43.7+9+5.4+5.6+7.8+24.4+6.4-0.1+26.1+70.2+6+6+27.3+26.1+5.1+3+1+25.2+2+11+3.6+29+1+5+4.7+31.3+9.4+0.5+9.7+28.7+7.4+0.1+1.9+2.3+1</f>
        <v>616.1</v>
      </c>
      <c r="E43" s="3">
        <f>D43/D149*100</f>
        <v>0.07515917737222697</v>
      </c>
      <c r="F43" s="3">
        <f>D43/B43*100</f>
        <v>81.43008194554587</v>
      </c>
      <c r="G43" s="3">
        <f t="shared" si="0"/>
        <v>74.96045747657867</v>
      </c>
      <c r="H43" s="3">
        <f t="shared" si="2"/>
        <v>140.5</v>
      </c>
      <c r="I43" s="3">
        <f t="shared" si="1"/>
        <v>205.79999999999995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193+223+8.7+101.1+200.9+9+241+299.2+7.6+43.6+283.1+0.8+48.7+276.1+3.4+2.2+253.5+5+282+1.9+4.8+3.2+261.3+0.5+265.1+0.7+6.9+276.6+1.6+124.9+209.3+1.9+2.9+4.7+268.2+52.2+128+106.4+2.5+2.2+206.7+137.5+253.2+11.2+1.2+355.4-0.1+10.3+216.8+2.6+30.7+485.5+33.2+243.6+4.7</f>
        <v>6200.199999999998</v>
      </c>
      <c r="E45" s="3">
        <f>D45/D149*100</f>
        <v>0.7563738541523802</v>
      </c>
      <c r="F45" s="3">
        <f>D45/B45*100</f>
        <v>91.92563159767522</v>
      </c>
      <c r="G45" s="3">
        <f aca="true" t="shared" si="4" ref="G45:G75">D45/C45*100</f>
        <v>82.335599702539</v>
      </c>
      <c r="H45" s="3">
        <f>B45-D45</f>
        <v>544.6000000000022</v>
      </c>
      <c r="I45" s="3">
        <f aca="true" t="shared" si="5" ref="I45:I76">C45-D45</f>
        <v>1330.2000000000035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193+222.7+1.6+196.4+240.9+0.1+199.7+265.9+214+253.1+238.6+255.9+243.9+273.5+83.6+206+267.9+52.2+106.2+102.2+205.5+137.5+232.3+354.4-0.1+203.6+485.3+235</f>
        <v>5470.9</v>
      </c>
      <c r="E46" s="1">
        <f>D46/D45*100</f>
        <v>88.23747621044484</v>
      </c>
      <c r="F46" s="1">
        <f aca="true" t="shared" si="6" ref="F46:F73">D46/B46*100</f>
        <v>92.94451428765586</v>
      </c>
      <c r="G46" s="1">
        <f t="shared" si="4"/>
        <v>83.90307491756766</v>
      </c>
      <c r="H46" s="1">
        <f aca="true" t="shared" si="7" ref="H46:H73">B46-D46</f>
        <v>415.3000000000002</v>
      </c>
      <c r="I46" s="1">
        <f t="shared" si="5"/>
        <v>1049.6000000000004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0.01612851198348441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3.8+1+5.7-0.1+1.3+4.1-0.1+4.6+1.1+4.8+5.5+2+1.7+4.3+1.9+3.8</f>
        <v>45.4</v>
      </c>
      <c r="E48" s="1">
        <f>D48/D45*100</f>
        <v>0.7322344440501921</v>
      </c>
      <c r="F48" s="1">
        <f t="shared" si="6"/>
        <v>84.38661710037175</v>
      </c>
      <c r="G48" s="1">
        <f t="shared" si="4"/>
        <v>75.41528239202657</v>
      </c>
      <c r="H48" s="1">
        <f t="shared" si="7"/>
        <v>8.399999999999999</v>
      </c>
      <c r="I48" s="1">
        <f t="shared" si="5"/>
        <v>14.800000000000004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4.7+90.3+4.8+67.1+3.1+1.1+45.6+36.3+2.7+2+0.1+34.4+3.4+0.5+2.5+1.1+0.5+0.5+1.4+1.1+0.5+1.9+0.9+0.4+1.5+1.2+0.1+0.4+2.2+1.9+22.2+2.3</f>
        <v>338.6999999999998</v>
      </c>
      <c r="E49" s="1">
        <f>D49/D45*100</f>
        <v>5.462727008806166</v>
      </c>
      <c r="F49" s="1">
        <f t="shared" si="6"/>
        <v>79.91977347805565</v>
      </c>
      <c r="G49" s="1">
        <f t="shared" si="4"/>
        <v>62.920304662827384</v>
      </c>
      <c r="H49" s="1">
        <f t="shared" si="7"/>
        <v>85.1000000000002</v>
      </c>
      <c r="I49" s="1">
        <f t="shared" si="5"/>
        <v>199.60000000000014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344.19999999999857</v>
      </c>
      <c r="E50" s="1">
        <f>D50/D45*100</f>
        <v>5.5514338247153105</v>
      </c>
      <c r="F50" s="1">
        <f t="shared" si="6"/>
        <v>90.62664560294846</v>
      </c>
      <c r="G50" s="1">
        <f t="shared" si="4"/>
        <v>83.91028766455322</v>
      </c>
      <c r="H50" s="1">
        <f t="shared" si="7"/>
        <v>35.600000000001785</v>
      </c>
      <c r="I50" s="1">
        <f t="shared" si="5"/>
        <v>66.00000000000296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+51.9+0.2</f>
        <v>11952.800000000003</v>
      </c>
      <c r="E51" s="3">
        <f>D51/D149*100</f>
        <v>1.4581441572711487</v>
      </c>
      <c r="F51" s="3">
        <f>D51/B51*100</f>
        <v>86.7754675339761</v>
      </c>
      <c r="G51" s="3">
        <f t="shared" si="4"/>
        <v>79.37682208483031</v>
      </c>
      <c r="H51" s="3">
        <f>B51-D51</f>
        <v>1821.5999999999967</v>
      </c>
      <c r="I51" s="3">
        <f t="shared" si="5"/>
        <v>3105.499999999998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</f>
        <v>7858.600000000001</v>
      </c>
      <c r="E52" s="1">
        <f>D52/D51*100</f>
        <v>65.7469379559601</v>
      </c>
      <c r="F52" s="1">
        <f t="shared" si="6"/>
        <v>92.74435291618478</v>
      </c>
      <c r="G52" s="1">
        <f t="shared" si="4"/>
        <v>83.27875801409422</v>
      </c>
      <c r="H52" s="1">
        <f t="shared" si="7"/>
        <v>614.7999999999984</v>
      </c>
      <c r="I52" s="1">
        <f t="shared" si="5"/>
        <v>1577.8999999999987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1.4+1.4+1.2+3.1+2.2</f>
        <v>9.3</v>
      </c>
      <c r="E53" s="1">
        <f>D53/D51*100</f>
        <v>0.07780603707917809</v>
      </c>
      <c r="F53" s="1">
        <f t="shared" si="6"/>
        <v>85.3211009174312</v>
      </c>
      <c r="G53" s="1">
        <f t="shared" si="4"/>
        <v>85.3211009174312</v>
      </c>
      <c r="H53" s="1">
        <f t="shared" si="7"/>
        <v>1.5999999999999996</v>
      </c>
      <c r="I53" s="1">
        <f t="shared" si="5"/>
        <v>1.5999999999999996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1.7+1.5+4.6+9.7+8-0.1+0.1+5.9+12.1+0.1+17.6+12.8+4+10.7+8.4+14.1+1.9+4.9+0.7+2.4+2.3+3.8+1+1.4+3.6+2.3+15.6+9.1+19.4+7.3+0.9+4.6+8.7</f>
        <v>201.10000000000002</v>
      </c>
      <c r="E54" s="1">
        <f>D54/D51*100</f>
        <v>1.6824509738303992</v>
      </c>
      <c r="F54" s="1">
        <f t="shared" si="6"/>
        <v>82.79127212844793</v>
      </c>
      <c r="G54" s="1">
        <f t="shared" si="4"/>
        <v>76.26090254076603</v>
      </c>
      <c r="H54" s="1">
        <f t="shared" si="7"/>
        <v>41.79999999999998</v>
      </c>
      <c r="I54" s="1">
        <f t="shared" si="5"/>
        <v>62.599999999999966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1.1+7.6+5.9+0.3+0.2+6.8+0.3+67.1+16.4-0.1+19.5+19.3+76.2+4.5+12.1+86.4+1+0.1+7.3+44.6+0.6+0.7+4.7+3.3+0.6+3.6+2.4+6.1+0.1+1.4+1.4+0.4+0.1+0.5+4.8+1.4+0.3+5.7+0.1+0.9+0.8+1.1+0.2+6.4+0.7+1+8.2+1.4+2+7.1+6.3</f>
        <v>450.9000000000001</v>
      </c>
      <c r="E55" s="1">
        <f>D55/D51*100</f>
        <v>3.7723378622582153</v>
      </c>
      <c r="F55" s="1">
        <f t="shared" si="6"/>
        <v>75.35093582887701</v>
      </c>
      <c r="G55" s="1">
        <f t="shared" si="4"/>
        <v>63.44449134655974</v>
      </c>
      <c r="H55" s="1">
        <f t="shared" si="7"/>
        <v>147.4999999999999</v>
      </c>
      <c r="I55" s="1">
        <f t="shared" si="5"/>
        <v>259.79999999999995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3432.9000000000015</v>
      </c>
      <c r="E56" s="1">
        <f>D56/D51*100</f>
        <v>28.720467170872098</v>
      </c>
      <c r="F56" s="1">
        <f t="shared" si="6"/>
        <v>77.16462866390938</v>
      </c>
      <c r="G56" s="1">
        <f t="shared" si="4"/>
        <v>74.04076350695567</v>
      </c>
      <c r="H56" s="1">
        <f t="shared" si="7"/>
        <v>1015.8999999999996</v>
      </c>
      <c r="I56" s="1">
        <f>C56-D56</f>
        <v>1203.6000000000004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+5.1</f>
        <v>4869.4</v>
      </c>
      <c r="E58" s="3">
        <f>D58/D149*100</f>
        <v>0.5940271032240253</v>
      </c>
      <c r="F58" s="3">
        <f>D58/B58*100</f>
        <v>89.82475558015126</v>
      </c>
      <c r="G58" s="3">
        <f t="shared" si="4"/>
        <v>86.53634263373023</v>
      </c>
      <c r="H58" s="3">
        <f>B58-D58</f>
        <v>551.6000000000004</v>
      </c>
      <c r="I58" s="3">
        <f t="shared" si="5"/>
        <v>757.6000000000004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36.1+65.6+39.2+69.1+1.8+43+66+41.2+71.4+46.8+1.2+82.5+0.1+44.9+89.3+53.8+64.9+50.3+105.6+56.7+78.9+42.1+92.6+54.8</f>
        <v>1297.8999999999996</v>
      </c>
      <c r="E59" s="1">
        <f>D59/D58*100</f>
        <v>26.654207910625534</v>
      </c>
      <c r="F59" s="1">
        <f t="shared" si="6"/>
        <v>90.53431919642854</v>
      </c>
      <c r="G59" s="1">
        <f t="shared" si="4"/>
        <v>82.8112039813692</v>
      </c>
      <c r="H59" s="1">
        <f t="shared" si="7"/>
        <v>135.70000000000027</v>
      </c>
      <c r="I59" s="1">
        <f t="shared" si="5"/>
        <v>269.4000000000003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6.08493859613094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1.3+56.1+4.9+63.5+3.5+0.7+63-0.1+10.3+25.7+2.8+0.3+7.3+0.2+1+0.1+0.3+1+0.2+2.3+0.3+1.5+20.1+5.1</f>
        <v>271.4000000000001</v>
      </c>
      <c r="E61" s="1">
        <f>D61/D58*100</f>
        <v>5.57358196081653</v>
      </c>
      <c r="F61" s="1">
        <f t="shared" si="6"/>
        <v>68.60465116279072</v>
      </c>
      <c r="G61" s="1">
        <f t="shared" si="4"/>
        <v>58.39070567986232</v>
      </c>
      <c r="H61" s="1">
        <f t="shared" si="7"/>
        <v>124.19999999999993</v>
      </c>
      <c r="I61" s="1">
        <f t="shared" si="5"/>
        <v>193.39999999999992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58.97235799071755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132.2</v>
      </c>
      <c r="E63" s="1">
        <f>D63/D58*100</f>
        <v>2.7149135417094508</v>
      </c>
      <c r="F63" s="1">
        <f t="shared" si="6"/>
        <v>65.38081107814033</v>
      </c>
      <c r="G63" s="1">
        <f t="shared" si="4"/>
        <v>64.39357038480291</v>
      </c>
      <c r="H63" s="1">
        <f t="shared" si="7"/>
        <v>70.0000000000004</v>
      </c>
      <c r="I63" s="1">
        <f t="shared" si="5"/>
        <v>73.0999999999994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353.20000000000005</v>
      </c>
      <c r="C68" s="53">
        <f>C69+C70</f>
        <v>370.20000000000005</v>
      </c>
      <c r="D68" s="54">
        <f>SUM(D69:D70)</f>
        <v>280.6000000000001</v>
      </c>
      <c r="E68" s="42">
        <f>D68/D149*100</f>
        <v>0.03423091246655882</v>
      </c>
      <c r="F68" s="3">
        <f>D68/B68*100</f>
        <v>79.44507361268404</v>
      </c>
      <c r="G68" s="3">
        <f t="shared" si="4"/>
        <v>75.79686655861697</v>
      </c>
      <c r="H68" s="3">
        <f>B68-D68</f>
        <v>72.59999999999997</v>
      </c>
      <c r="I68" s="3">
        <f t="shared" si="5"/>
        <v>89.59999999999997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0.2+12.6+73.3+85.8+22+1.3+2.3+2.7+1.6+2.5+7.9-0.2+3.6+5.1+14.9+0.1+2.1+5.3+13.2+2.6+0.1+3.5+4.6+0.3+1.9</f>
        <v>269.30000000000007</v>
      </c>
      <c r="E69" s="1">
        <f>D69/D68*100</f>
        <v>95.97291518175338</v>
      </c>
      <c r="F69" s="1">
        <f t="shared" si="6"/>
        <v>86.98320413436694</v>
      </c>
      <c r="G69" s="1">
        <f t="shared" si="4"/>
        <v>86.98320413436694</v>
      </c>
      <c r="H69" s="1">
        <f t="shared" si="7"/>
        <v>40.299999999999955</v>
      </c>
      <c r="I69" s="1">
        <f t="shared" si="5"/>
        <v>40.299999999999955</v>
      </c>
    </row>
    <row r="70" spans="1:9" ht="18.75" thickBot="1">
      <c r="A70" s="29" t="s">
        <v>9</v>
      </c>
      <c r="B70" s="49">
        <f>57.7-14.1</f>
        <v>43.6</v>
      </c>
      <c r="C70" s="50">
        <f>242.8-42.9-28.6-11-78-0.1-7.5-14.1</f>
        <v>60.600000000000016</v>
      </c>
      <c r="D70" s="51">
        <f>7.4+0.2+3.8-0.1</f>
        <v>11.3</v>
      </c>
      <c r="E70" s="1">
        <f>D70/D69*100</f>
        <v>4.196063869290753</v>
      </c>
      <c r="F70" s="1">
        <f t="shared" si="6"/>
        <v>25.91743119266055</v>
      </c>
      <c r="G70" s="1">
        <f t="shared" si="4"/>
        <v>18.646864686468643</v>
      </c>
      <c r="H70" s="1">
        <f t="shared" si="7"/>
        <v>32.3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46025.2-34.2+205</f>
        <v>46196</v>
      </c>
      <c r="C89" s="53">
        <f>47925.9+539.6+110+168.6+27+1682.4+76+79.6-68.5+205</f>
        <v>50745.6</v>
      </c>
      <c r="D89" s="54">
        <f>36671.5+50.5+277.1+1482.7+43.6+468.3-0.1+17.7+27.6+57.5+103.1+10.6+363+548.2+328.4+6+37.1+4.7+53.4-1.2+16.7</f>
        <v>40566.39999999999</v>
      </c>
      <c r="E89" s="3">
        <f>D89/D149*100</f>
        <v>4.948770090817574</v>
      </c>
      <c r="F89" s="3">
        <f aca="true" t="shared" si="10" ref="F89:F95">D89/B89*100</f>
        <v>87.8136635206511</v>
      </c>
      <c r="G89" s="3">
        <f t="shared" si="8"/>
        <v>79.94072392483287</v>
      </c>
      <c r="H89" s="3">
        <f aca="true" t="shared" si="11" ref="H89:H95">B89-D89</f>
        <v>5629.600000000013</v>
      </c>
      <c r="I89" s="3">
        <f t="shared" si="9"/>
        <v>10179.200000000012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+0.2</f>
        <v>34746.9</v>
      </c>
      <c r="E90" s="1">
        <f>D90/D89*100</f>
        <v>85.65438392364128</v>
      </c>
      <c r="F90" s="1">
        <f t="shared" si="10"/>
        <v>92.168799337917</v>
      </c>
      <c r="G90" s="1">
        <f t="shared" si="8"/>
        <v>83.92971014492754</v>
      </c>
      <c r="H90" s="1">
        <f t="shared" si="11"/>
        <v>2952.2999999999956</v>
      </c>
      <c r="I90" s="1">
        <f t="shared" si="9"/>
        <v>6653.0999999999985</v>
      </c>
    </row>
    <row r="91" spans="1:9" ht="18">
      <c r="A91" s="29" t="s">
        <v>32</v>
      </c>
      <c r="B91" s="49">
        <f>2175.9-34.2</f>
        <v>2141.7000000000003</v>
      </c>
      <c r="C91" s="50">
        <f>2406.5+168.6-68.5</f>
        <v>2506.6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+0.4</f>
        <v>1210.3000000000004</v>
      </c>
      <c r="E91" s="1">
        <f>D91/D89*100</f>
        <v>2.983503589177252</v>
      </c>
      <c r="F91" s="1">
        <f t="shared" si="10"/>
        <v>56.511182705327556</v>
      </c>
      <c r="G91" s="1">
        <f t="shared" si="8"/>
        <v>48.28452884385225</v>
      </c>
      <c r="H91" s="1">
        <f t="shared" si="11"/>
        <v>931.3999999999999</v>
      </c>
      <c r="I91" s="1">
        <f t="shared" si="9"/>
        <v>1296.2999999999995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6355.100000000002</v>
      </c>
      <c r="C93" s="50">
        <f>C89-C90-C91-C92</f>
        <v>6838.999999999998</v>
      </c>
      <c r="D93" s="50">
        <f>D89-D90-D91-D92</f>
        <v>4609.199999999985</v>
      </c>
      <c r="E93" s="1">
        <f>D93/D89*100</f>
        <v>11.362112487181477</v>
      </c>
      <c r="F93" s="1">
        <f t="shared" si="10"/>
        <v>72.52757627732032</v>
      </c>
      <c r="G93" s="1">
        <f>D93/C93*100</f>
        <v>67.39581810206151</v>
      </c>
      <c r="H93" s="1">
        <f t="shared" si="11"/>
        <v>1745.900000000017</v>
      </c>
      <c r="I93" s="1">
        <f>C93-D93</f>
        <v>2229.800000000013</v>
      </c>
    </row>
    <row r="94" spans="1:9" ht="18.75">
      <c r="A94" s="120" t="s">
        <v>12</v>
      </c>
      <c r="B94" s="125">
        <f>53411.1+1149.3</f>
        <v>54560.4</v>
      </c>
      <c r="C94" s="127">
        <f>48638.3+1900-424+424+830+1679.1+0.1+2819.7+1149.3</f>
        <v>57016.5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+177.2+59+58.5</f>
        <v>51280.000000000015</v>
      </c>
      <c r="E94" s="119">
        <f>D94/D149*100</f>
        <v>6.255741950410323</v>
      </c>
      <c r="F94" s="123">
        <f t="shared" si="10"/>
        <v>93.98758073621164</v>
      </c>
      <c r="G94" s="118">
        <f>D94/C94*100</f>
        <v>89.93887734252368</v>
      </c>
      <c r="H94" s="124">
        <f t="shared" si="11"/>
        <v>3280.399999999987</v>
      </c>
      <c r="I94" s="119">
        <f>C94-D94</f>
        <v>5736.499999999985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600+69+9+48.5+2.5+299.7+50.5+190.4+1.3+10.6+6.7+53.3-0.1+0.9+266.8+7.4+4.8+52.9+0.1+200.2+15.7+7.1+5.9+55+13+150.2+100.5+23.9+52.6+56+166.1+18.9+16.3+57+182.9+5.3+14+56.5+0.5+15+250.5+29.4+17.9+58.3+222+1+0.5+13+58.5</f>
        <v>3538.000000000001</v>
      </c>
      <c r="E95" s="131">
        <f>D95/D94*100</f>
        <v>6.899375975039002</v>
      </c>
      <c r="F95" s="132">
        <f t="shared" si="10"/>
        <v>79.0614525139665</v>
      </c>
      <c r="G95" s="133">
        <f>D95/C95*100</f>
        <v>72.37097796960339</v>
      </c>
      <c r="H95" s="122">
        <f t="shared" si="11"/>
        <v>936.9999999999991</v>
      </c>
      <c r="I95" s="96">
        <f>C95-D95</f>
        <v>1350.699999999999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+7.1+3+46.6</f>
        <v>6343.807000000003</v>
      </c>
      <c r="E101" s="25">
        <f>D101/D149*100</f>
        <v>0.773892737426027</v>
      </c>
      <c r="F101" s="25">
        <f>D101/B101*100</f>
        <v>68.4211848959738</v>
      </c>
      <c r="G101" s="25">
        <f aca="true" t="shared" si="12" ref="G101:G147">D101/C101*100</f>
        <v>61.26559210399246</v>
      </c>
      <c r="H101" s="25">
        <f aca="true" t="shared" si="13" ref="H101:H106">B101-D101</f>
        <v>2927.8929999999973</v>
      </c>
      <c r="I101" s="25">
        <f aca="true" t="shared" si="14" ref="I101:I147">C101-D101</f>
        <v>4010.792999999997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+7+3+46.5</f>
        <v>5743.899999999999</v>
      </c>
      <c r="E103" s="1">
        <f>D103/D101*100</f>
        <v>90.54342290047593</v>
      </c>
      <c r="F103" s="1">
        <f aca="true" t="shared" si="15" ref="F103:F147">D103/B103*100</f>
        <v>68.87087684799941</v>
      </c>
      <c r="G103" s="1">
        <f t="shared" si="12"/>
        <v>61.64371800512989</v>
      </c>
      <c r="H103" s="1">
        <f t="shared" si="13"/>
        <v>2596.2000000000016</v>
      </c>
      <c r="I103" s="1">
        <f t="shared" si="14"/>
        <v>3574.0000000000027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599.9070000000047</v>
      </c>
      <c r="E105" s="96">
        <f>D105/D101*100</f>
        <v>9.456577099524061</v>
      </c>
      <c r="F105" s="96">
        <f t="shared" si="15"/>
        <v>64.3953413482186</v>
      </c>
      <c r="G105" s="96">
        <f t="shared" si="12"/>
        <v>57.866981769075466</v>
      </c>
      <c r="H105" s="96">
        <f>B105-D105</f>
        <v>331.69299999999566</v>
      </c>
      <c r="I105" s="96">
        <f t="shared" si="14"/>
        <v>436.7929999999942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180058.99999999994</v>
      </c>
      <c r="C106" s="93">
        <f>SUM(C107:C146)-C114-C118+C147-C138-C139-C108-C111-C121-C122-C136-C130-C128</f>
        <v>185429</v>
      </c>
      <c r="D106" s="93">
        <f>SUM(D107:D146)-D114-D118+D147-D138-D139-D108-D111-D121-D122-D136-D130-D128</f>
        <v>166608.09999999998</v>
      </c>
      <c r="E106" s="94">
        <f>D106/D149*100</f>
        <v>20.324829961937553</v>
      </c>
      <c r="F106" s="94">
        <f>D106/B106*100</f>
        <v>92.52972636746846</v>
      </c>
      <c r="G106" s="94">
        <f t="shared" si="12"/>
        <v>89.8500773881108</v>
      </c>
      <c r="H106" s="94">
        <f t="shared" si="13"/>
        <v>13450.899999999965</v>
      </c>
      <c r="I106" s="94">
        <f t="shared" si="14"/>
        <v>18820.900000000023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+0.2</f>
        <v>1116.0000000000002</v>
      </c>
      <c r="E107" s="6">
        <f>D107/D106*100</f>
        <v>0.6698353801525858</v>
      </c>
      <c r="F107" s="6">
        <f t="shared" si="15"/>
        <v>62.43356643356645</v>
      </c>
      <c r="G107" s="6">
        <f t="shared" si="12"/>
        <v>56.90393636549052</v>
      </c>
      <c r="H107" s="6">
        <f aca="true" t="shared" si="16" ref="H107:H147">B107-D107</f>
        <v>671.4999999999998</v>
      </c>
      <c r="I107" s="6">
        <f t="shared" si="14"/>
        <v>845.1999999999998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96.8+90.7+64.1+48.5+58.1+15.9+13.5+19.9+29.9+6.9+7.8+25.5</f>
        <v>477.59999999999997</v>
      </c>
      <c r="E108" s="1"/>
      <c r="F108" s="1">
        <f t="shared" si="15"/>
        <v>67.5339366515837</v>
      </c>
      <c r="G108" s="1">
        <f t="shared" si="12"/>
        <v>57.98227510015782</v>
      </c>
      <c r="H108" s="1">
        <f t="shared" si="16"/>
        <v>229.60000000000008</v>
      </c>
      <c r="I108" s="1">
        <f t="shared" si="14"/>
        <v>346.1000000000001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20.7+31.6+0.1+27.7-0.1+31.4+0.1+10.6+34.1+43.9+13.6+28.6+61.2+100.4+0.1+35.1+59.8+100.3</f>
        <v>599.2</v>
      </c>
      <c r="E109" s="6">
        <f>D109/D106*100</f>
        <v>0.35964637973783997</v>
      </c>
      <c r="F109" s="6">
        <f>D109/B109*100</f>
        <v>70.4361114376396</v>
      </c>
      <c r="G109" s="6">
        <f t="shared" si="12"/>
        <v>66.29785350741315</v>
      </c>
      <c r="H109" s="6">
        <f t="shared" si="16"/>
        <v>251.5</v>
      </c>
      <c r="I109" s="6">
        <f t="shared" si="14"/>
        <v>304.5999999999999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0.018486496154748778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0.03283153700210255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</f>
        <v>1121.3000000000006</v>
      </c>
      <c r="E113" s="6">
        <f>D113/D106*100</f>
        <v>0.6730164979973968</v>
      </c>
      <c r="F113" s="6">
        <f t="shared" si="15"/>
        <v>80.43181981206519</v>
      </c>
      <c r="G113" s="6">
        <f t="shared" si="12"/>
        <v>73.16802610114198</v>
      </c>
      <c r="H113" s="6">
        <f t="shared" si="16"/>
        <v>272.7999999999993</v>
      </c>
      <c r="I113" s="6">
        <f t="shared" si="14"/>
        <v>411.19999999999936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0.021607592908147927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19.1+40+15+2.5+6+9.5</f>
        <v>92.1</v>
      </c>
      <c r="E116" s="6">
        <f>D116/D106*100</f>
        <v>0.05527942519001178</v>
      </c>
      <c r="F116" s="6">
        <f>D116/B116*100</f>
        <v>37.56117455138662</v>
      </c>
      <c r="G116" s="6">
        <f t="shared" si="12"/>
        <v>37.56117455138662</v>
      </c>
      <c r="H116" s="6">
        <f t="shared" si="16"/>
        <v>153.1</v>
      </c>
      <c r="I116" s="6">
        <f t="shared" si="14"/>
        <v>153.1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1.6+18.3+17.8+0.8+2.2+4+0.6+16.7+3.7+3.6+16.7+3.4+1.3+16.7+2.9+0.8+16.7+0.1+0.8+1.3+16.7+3.7+1.1+1.1+3.7+16.7+0.8+3+0.3+0.6+16.7+1.1</f>
        <v>195.49999999999997</v>
      </c>
      <c r="E117" s="6">
        <f>D117/D106*100</f>
        <v>0.11734123370952554</v>
      </c>
      <c r="F117" s="6">
        <f t="shared" si="15"/>
        <v>89.06605922551252</v>
      </c>
      <c r="G117" s="6">
        <f t="shared" si="12"/>
        <v>80.95238095238095</v>
      </c>
      <c r="H117" s="6">
        <f t="shared" si="16"/>
        <v>24.00000000000003</v>
      </c>
      <c r="I117" s="6">
        <f t="shared" si="14"/>
        <v>46.00000000000003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0.2690745527978532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0.48370997568545593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21+0.9+174.2+5+11.4+16.5-0.1+809.5+345.2+0.7+692.9+77.6+2.5-0.1+414.9+15+11.4</f>
        <v>2598.5000000000005</v>
      </c>
      <c r="E123" s="19">
        <f>D123/D106*100</f>
        <v>1.5596480603283998</v>
      </c>
      <c r="F123" s="6">
        <f t="shared" si="15"/>
        <v>88.81331601613235</v>
      </c>
      <c r="G123" s="6">
        <f t="shared" si="12"/>
        <v>88.57113641011658</v>
      </c>
      <c r="H123" s="6">
        <f t="shared" si="16"/>
        <v>327.2999999999997</v>
      </c>
      <c r="I123" s="6">
        <f t="shared" si="14"/>
        <v>335.2999999999997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0.0779673977435671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0.0012004218282304403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0.015005272852880504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3+3+4.9+21.9-0.1+12.2+1.6+6.9+7.8+0.7+8.4+2.4+5+2.4+0.1+5.6+2.4+0.1+5+2.4+578.6+30.5+2.4+19.2+2.4+0.3+0.9+4.2+55.2+2.8+10.6</f>
        <v>802.8000000000001</v>
      </c>
      <c r="E127" s="19">
        <f>D127/D106*100</f>
        <v>0.48184932185169876</v>
      </c>
      <c r="F127" s="6">
        <f t="shared" si="15"/>
        <v>98.12981298129813</v>
      </c>
      <c r="G127" s="6">
        <f t="shared" si="12"/>
        <v>97.51002064860927</v>
      </c>
      <c r="H127" s="6">
        <f t="shared" si="16"/>
        <v>15.299999999999955</v>
      </c>
      <c r="I127" s="6">
        <f t="shared" si="14"/>
        <v>20.499999999999886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8.7+23.6+6.2+5.1+38.5+4.6+4.8+8.6+12.9+2.8+0.1+16.3+3+2.5+6.2-0.2+39.7+9.9+9.5+37.2+8.4+10.6+4.5+4.6+8.4+6.1+57.4+4.4+6.7+28+9.4+8.7+4.9+9.5+4.4+8.6+6.7+7.6+14.9+42.7+4.6+6.6</f>
        <v>507.69999999999993</v>
      </c>
      <c r="E129" s="19">
        <f>D129/D106*100</f>
        <v>0.30472708109629726</v>
      </c>
      <c r="F129" s="6">
        <f t="shared" si="15"/>
        <v>78.54269801980197</v>
      </c>
      <c r="G129" s="6">
        <f t="shared" si="12"/>
        <v>78.1076923076923</v>
      </c>
      <c r="H129" s="6">
        <f t="shared" si="16"/>
        <v>138.70000000000005</v>
      </c>
      <c r="I129" s="6">
        <f t="shared" si="14"/>
        <v>142.30000000000007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8.7+27</f>
        <v>35.7</v>
      </c>
      <c r="E130" s="1"/>
      <c r="F130" s="1">
        <f>D130/B130*100</f>
        <v>47.791164658634536</v>
      </c>
      <c r="G130" s="1">
        <f t="shared" si="12"/>
        <v>47.791164658634536</v>
      </c>
      <c r="H130" s="1">
        <f t="shared" si="16"/>
        <v>39</v>
      </c>
      <c r="I130" s="1">
        <f t="shared" si="14"/>
        <v>39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5.6+5.6+3.5+1.3+1.8+0.1+2.5+14.8+2.8-0.1+1.4</f>
        <v>39.3</v>
      </c>
      <c r="E131" s="19">
        <f>D131/D106*100</f>
        <v>0.02358828892472815</v>
      </c>
      <c r="F131" s="6">
        <f t="shared" si="15"/>
        <v>51.50720838794233</v>
      </c>
      <c r="G131" s="6">
        <f t="shared" si="12"/>
        <v>51.50720838794233</v>
      </c>
      <c r="H131" s="6">
        <f t="shared" si="16"/>
        <v>37</v>
      </c>
      <c r="I131" s="6">
        <f t="shared" si="14"/>
        <v>37.000000000000014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70-20</f>
        <v>50</v>
      </c>
      <c r="C133" s="60">
        <f>50+20-20</f>
        <v>50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50</v>
      </c>
      <c r="I133" s="6">
        <f t="shared" si="14"/>
        <v>50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202.1+87.7+1115.9</f>
        <v>1405.7</v>
      </c>
      <c r="E134" s="19">
        <f>D134/D106*100</f>
        <v>0.843716481971765</v>
      </c>
      <c r="F134" s="6">
        <f t="shared" si="15"/>
        <v>68.83600215464473</v>
      </c>
      <c r="G134" s="6">
        <f t="shared" si="12"/>
        <v>36.20978336467376</v>
      </c>
      <c r="H134" s="6">
        <f t="shared" si="16"/>
        <v>636.3999999999999</v>
      </c>
      <c r="I134" s="6">
        <f t="shared" si="14"/>
        <v>2476.3999999999996</v>
      </c>
    </row>
    <row r="135" spans="1:9" s="2" customFormat="1" ht="37.5">
      <c r="A135" s="17" t="s">
        <v>108</v>
      </c>
      <c r="B135" s="80">
        <f>304.3+68.5</f>
        <v>372.8</v>
      </c>
      <c r="C135" s="60">
        <f>265.1+39.2+68.5</f>
        <v>372.8</v>
      </c>
      <c r="D135" s="83">
        <f>59.9+7.6+10.7+6.3+5.3+38.1+4+0.1+1.7+3.6+39.2+1.5+0.1+12.4+0.1+5.1+12+1.3+0.1+10.3+1.4+1.3+3.6+0.2</f>
        <v>225.9</v>
      </c>
      <c r="E135" s="19">
        <f>D135/D106*100</f>
        <v>0.13558764549862823</v>
      </c>
      <c r="F135" s="6">
        <f t="shared" si="15"/>
        <v>60.59549356223176</v>
      </c>
      <c r="G135" s="6">
        <f>D135/C135*100</f>
        <v>60.59549356223176</v>
      </c>
      <c r="H135" s="6">
        <f t="shared" si="16"/>
        <v>146.9</v>
      </c>
      <c r="I135" s="6">
        <f t="shared" si="14"/>
        <v>146.9</v>
      </c>
    </row>
    <row r="136" spans="1:9" s="39" customFormat="1" ht="18">
      <c r="A136" s="29" t="s">
        <v>32</v>
      </c>
      <c r="B136" s="81">
        <f>94.2+68.5</f>
        <v>162.7</v>
      </c>
      <c r="C136" s="51">
        <f>64.2+30+68.5</f>
        <v>162.7</v>
      </c>
      <c r="D136" s="82">
        <f>7.6+0.3+4.8+38.1+4+0.1+0.1+0.1+8.5+0.1+12+0.1+6.3+0.1+0.2</f>
        <v>82.39999999999999</v>
      </c>
      <c r="E136" s="1">
        <f>D136/D135*100</f>
        <v>36.476316954404595</v>
      </c>
      <c r="F136" s="1">
        <f t="shared" si="15"/>
        <v>50.64535955746773</v>
      </c>
      <c r="G136" s="1">
        <f>D136/C136*100</f>
        <v>50.64535955746773</v>
      </c>
      <c r="H136" s="1">
        <f t="shared" si="16"/>
        <v>80.3</v>
      </c>
      <c r="I136" s="1">
        <f t="shared" si="14"/>
        <v>80.3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21.9+41.8+0.1+6.1+26+3.6+0.1+41-0.1+21.3+6.2+7.1+43.4+4.5+8.8+48.5+7.5+32.1+0.1+41.9+8.4+5.1+33.1+1.3+25.6+4.3+48.8+5.3+25.6+1.9+53.3-0.1+30.8+0.1+48.5+0.4+47.7+43.1+43.2+7.9+7.9+36.6+43.4+5.7+11</f>
        <v>900.8000000000001</v>
      </c>
      <c r="E137" s="19">
        <f>D137/D106*100</f>
        <v>0.5406699914349904</v>
      </c>
      <c r="F137" s="6">
        <f t="shared" si="15"/>
        <v>95.55531982603162</v>
      </c>
      <c r="G137" s="6">
        <f t="shared" si="12"/>
        <v>86.49063850216035</v>
      </c>
      <c r="H137" s="6">
        <f t="shared" si="16"/>
        <v>41.89999999999998</v>
      </c>
      <c r="I137" s="6">
        <f t="shared" si="14"/>
        <v>140.69999999999993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21.9+39.7+0.1+6.1+19+41-0.1+21.3+43.3+8.5+32.3+32.1+41.5+4.2+33.1+25.6+47+0.1+25.6+53.3+26.2+48.5+0.4+43.2+40.8+42.8+4+33.5+38.9+7.1</f>
        <v>781.0000000000001</v>
      </c>
      <c r="E138" s="1">
        <f>D138/D137*100</f>
        <v>86.70071047957371</v>
      </c>
      <c r="F138" s="1">
        <f aca="true" t="shared" si="17" ref="F138:F146">D138/B138*100</f>
        <v>95.75772437469348</v>
      </c>
      <c r="G138" s="1">
        <f t="shared" si="12"/>
        <v>87.26256983240225</v>
      </c>
      <c r="H138" s="1">
        <f t="shared" si="16"/>
        <v>34.59999999999991</v>
      </c>
      <c r="I138" s="1">
        <f t="shared" si="14"/>
        <v>113.99999999999989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7+6+0.2+7.1+0.1+0.4+0.3+0.1+0.3+0.4+0.3+0.3+0.4+1.9</f>
        <v>24.799999999999997</v>
      </c>
      <c r="E139" s="1">
        <f>D139/D137*100</f>
        <v>2.7531083481349907</v>
      </c>
      <c r="F139" s="1">
        <f t="shared" si="17"/>
        <v>84.06779661016948</v>
      </c>
      <c r="G139" s="1">
        <f>D139/C139*100</f>
        <v>69.27374301675977</v>
      </c>
      <c r="H139" s="1">
        <f t="shared" si="16"/>
        <v>4.700000000000003</v>
      </c>
      <c r="I139" s="1">
        <f t="shared" si="14"/>
        <v>11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0.12004218282304403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1000+463.5+800</f>
        <v>2263.5</v>
      </c>
      <c r="E141" s="19">
        <f>D141/D106*100</f>
        <v>1.3585774040998009</v>
      </c>
      <c r="F141" s="111">
        <f>D141/B141*100</f>
        <v>83.003300330033</v>
      </c>
      <c r="G141" s="6">
        <f t="shared" si="12"/>
        <v>83.003300330033</v>
      </c>
      <c r="H141" s="6">
        <f t="shared" si="16"/>
        <v>463.5</v>
      </c>
      <c r="I141" s="6">
        <f t="shared" si="14"/>
        <v>463.5</v>
      </c>
    </row>
    <row r="142" spans="1:9" s="2" customFormat="1" ht="18.75">
      <c r="A142" s="23" t="s">
        <v>110</v>
      </c>
      <c r="B142" s="80">
        <f>14900-150</f>
        <v>14750</v>
      </c>
      <c r="C142" s="60">
        <f>6500-2076-424+9200+2300-150</f>
        <v>15350</v>
      </c>
      <c r="D142" s="83">
        <f>241.3+64.6+48.1+278.9+170.1+140.9+637.5+150.9+370.2+164.6+344.6+242.4+441.1+0.1+89.8+381.7+177.1+247.5+73.1+327.9+377.9+42.9+540.2+305.5+89.5+547.4+109.3+203.4+257.6+84.6+422.6+90.4+288.5+189.4</f>
        <v>8141.5999999999985</v>
      </c>
      <c r="E142" s="19">
        <f>D142/D106*100</f>
        <v>4.886677178360475</v>
      </c>
      <c r="F142" s="111">
        <f t="shared" si="17"/>
        <v>55.19728813559321</v>
      </c>
      <c r="G142" s="6">
        <f t="shared" si="12"/>
        <v>53.03973941368078</v>
      </c>
      <c r="H142" s="6">
        <f t="shared" si="16"/>
        <v>6608.4000000000015</v>
      </c>
      <c r="I142" s="6">
        <f t="shared" si="14"/>
        <v>7208.4000000000015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626.1+43.8+40.3+236+112.9+11.4-0.1+68.6+570.3+22.4+44.4+39.9+585.7+199.1+14+103.1+2.3+286.9+158.5+66.9+234.3+82.1+59.7+189.8+90.4+340.8+16+41.8+22.6</f>
        <v>4310.000000000001</v>
      </c>
      <c r="E143" s="19">
        <f>D143/D106*100</f>
        <v>2.5869090398365993</v>
      </c>
      <c r="F143" s="111">
        <f t="shared" si="17"/>
        <v>83.80485718174573</v>
      </c>
      <c r="G143" s="6">
        <f t="shared" si="12"/>
        <v>83.80159825786005</v>
      </c>
      <c r="H143" s="6">
        <f t="shared" si="16"/>
        <v>832.8999999999987</v>
      </c>
      <c r="I143" s="6">
        <f t="shared" si="14"/>
        <v>833.0999999999995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2094+2094+2094+2094</f>
        <v>8376</v>
      </c>
      <c r="E144" s="19">
        <f>D144/D106*100</f>
        <v>5.0273666166290845</v>
      </c>
      <c r="F144" s="111">
        <f t="shared" si="17"/>
        <v>100</v>
      </c>
      <c r="G144" s="6">
        <f t="shared" si="12"/>
        <v>100</v>
      </c>
      <c r="H144" s="6">
        <f t="shared" si="16"/>
        <v>0</v>
      </c>
      <c r="I144" s="6">
        <f t="shared" si="14"/>
        <v>0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0.3230335139768115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103486.4+8580+999.5-1214.3</f>
        <v>111851.59999999999</v>
      </c>
      <c r="C146" s="60">
        <f>91632.1+2530-27+23.1+959.5+13590.1-3797.9+8580-1214.3</f>
        <v>112275.60000000002</v>
      </c>
      <c r="D146" s="83">
        <f>500.9+20883.8+13804+7506.8+2189.4+1247.6+18786.6+13748.5+10000+5000+2324.4+7494.4+700+880+366.4+133+650+1431+4419.6+999.5-1214.3</f>
        <v>111851.59999999999</v>
      </c>
      <c r="E146" s="19">
        <f>D146/D106*100</f>
        <v>67.13455108124997</v>
      </c>
      <c r="F146" s="6">
        <f t="shared" si="17"/>
        <v>100</v>
      </c>
      <c r="G146" s="6">
        <f t="shared" si="12"/>
        <v>99.62235784088436</v>
      </c>
      <c r="H146" s="6">
        <f t="shared" si="16"/>
        <v>0</v>
      </c>
      <c r="I146" s="6">
        <f t="shared" si="14"/>
        <v>424.0000000000291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1236.9+618.4+618.4+618.4+618.5+618.4+618.4+618.5+618.4+618.4+618.5+618.4+618.4+618.5+618.4+618.4+618.5+618.4+618.4+618.5+618.4+618.4+618.4+618.5+618.4+618.5+618.4+618.4+618.5+618.4+618.4</f>
        <v>19789.800000000003</v>
      </c>
      <c r="E147" s="19">
        <f>D147/D106*100</f>
        <v>11.878053948157385</v>
      </c>
      <c r="F147" s="6">
        <f t="shared" si="15"/>
        <v>96.96984545427819</v>
      </c>
      <c r="G147" s="6">
        <f t="shared" si="12"/>
        <v>88.88938796410253</v>
      </c>
      <c r="H147" s="6">
        <f t="shared" si="16"/>
        <v>618.3999999999978</v>
      </c>
      <c r="I147" s="6">
        <f t="shared" si="14"/>
        <v>2473.5999999999985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190749.89999999994</v>
      </c>
      <c r="C148" s="84">
        <f>C43+C68+C71+C76+C78+C86+C101+C106+C99+C83+C97</f>
        <v>197465.6</v>
      </c>
      <c r="D148" s="60">
        <f>D43+D68+D71+D76+D78+D86+D101+D106+D99+D83+D97</f>
        <v>173848.607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912758.0999999999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819726.907</v>
      </c>
      <c r="E149" s="38">
        <v>100</v>
      </c>
      <c r="F149" s="3">
        <f>D149/B149*100</f>
        <v>89.80768365681993</v>
      </c>
      <c r="G149" s="3">
        <f aca="true" t="shared" si="18" ref="G149:G155">D149/C149*100</f>
        <v>83.09854299998094</v>
      </c>
      <c r="H149" s="3">
        <f aca="true" t="shared" si="19" ref="H149:H155">B149-D149</f>
        <v>93031.19299999985</v>
      </c>
      <c r="I149" s="3">
        <f aca="true" t="shared" si="20" ref="I149:I155">C149-D149</f>
        <v>166724.69299999997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469670.5</v>
      </c>
      <c r="E150" s="6">
        <f>D150/D149*100</f>
        <v>57.29597210842806</v>
      </c>
      <c r="F150" s="6">
        <f aca="true" t="shared" si="21" ref="F150:F161">D150/B150*100</f>
        <v>92.09922554922784</v>
      </c>
      <c r="G150" s="6">
        <f t="shared" si="18"/>
        <v>84.10694376246148</v>
      </c>
      <c r="H150" s="6">
        <f t="shared" si="19"/>
        <v>40290.90000000002</v>
      </c>
      <c r="I150" s="18">
        <f t="shared" si="20"/>
        <v>88750.09999999998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89177.1</v>
      </c>
      <c r="C151" s="68">
        <f>C11+C23+C36+C55+C61+C91+C49+C139+C108+C111+C95+C136</f>
        <v>99878</v>
      </c>
      <c r="D151" s="68">
        <f>D11+D23+D36+D55+D61+D91+D49+D139+D108+D111+D95+D136</f>
        <v>66188.80000000002</v>
      </c>
      <c r="E151" s="6">
        <f>D151/D149*100</f>
        <v>8.074494009503095</v>
      </c>
      <c r="F151" s="6">
        <f t="shared" si="21"/>
        <v>74.22174526868447</v>
      </c>
      <c r="G151" s="6">
        <f t="shared" si="18"/>
        <v>66.26964897174554</v>
      </c>
      <c r="H151" s="6">
        <f t="shared" si="19"/>
        <v>22988.29999999999</v>
      </c>
      <c r="I151" s="18">
        <f t="shared" si="20"/>
        <v>33689.19999999998</v>
      </c>
      <c r="K151" s="46"/>
      <c r="L151" s="102"/>
    </row>
    <row r="152" spans="1:12" ht="18.75">
      <c r="A152" s="23" t="s">
        <v>1</v>
      </c>
      <c r="B152" s="67">
        <f>B22+B10+B54+B48+B60+B35+B102+B122</f>
        <v>23565.500000000004</v>
      </c>
      <c r="C152" s="67">
        <f>C22+C10+C54+C48+C60+C35+C102+C122</f>
        <v>26110.2</v>
      </c>
      <c r="D152" s="67">
        <f>D22+D10+D54+D48+D60+D35+D102+D122</f>
        <v>19950.399999999998</v>
      </c>
      <c r="E152" s="6">
        <f>D152/D149*100</f>
        <v>2.433786158491928</v>
      </c>
      <c r="F152" s="6">
        <f t="shared" si="21"/>
        <v>84.65935371623769</v>
      </c>
      <c r="G152" s="6">
        <f t="shared" si="18"/>
        <v>76.40845340135272</v>
      </c>
      <c r="H152" s="6">
        <f t="shared" si="19"/>
        <v>3615.100000000006</v>
      </c>
      <c r="I152" s="18">
        <f t="shared" si="20"/>
        <v>6159.800000000003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13844.6</v>
      </c>
      <c r="C153" s="67">
        <f>C12+C24+C103+C62+C38+C92+C128</f>
        <v>14985.900000000001</v>
      </c>
      <c r="D153" s="67">
        <f>D12+D24+D103+D62+D38+D92+D128</f>
        <v>10858.999999999998</v>
      </c>
      <c r="E153" s="6">
        <f>D153/D149*100</f>
        <v>1.3247094742493304</v>
      </c>
      <c r="F153" s="6">
        <f t="shared" si="21"/>
        <v>78.43491325137597</v>
      </c>
      <c r="G153" s="6">
        <f t="shared" si="18"/>
        <v>72.4614470936013</v>
      </c>
      <c r="H153" s="6">
        <f t="shared" si="19"/>
        <v>2985.600000000002</v>
      </c>
      <c r="I153" s="18">
        <f t="shared" si="20"/>
        <v>4126.900000000003</v>
      </c>
      <c r="K153" s="46"/>
      <c r="L153" s="102"/>
    </row>
    <row r="154" spans="1:12" ht="18.75">
      <c r="A154" s="23" t="s">
        <v>2</v>
      </c>
      <c r="B154" s="67">
        <f>B9+B21+B47+B53+B121</f>
        <v>12472.1</v>
      </c>
      <c r="C154" s="67">
        <f>C9+C21+C47+C53+C121</f>
        <v>13534.7</v>
      </c>
      <c r="D154" s="67">
        <f>D9+D21+D47+D53+D121</f>
        <v>10819</v>
      </c>
      <c r="E154" s="6">
        <f>D154/D149*100</f>
        <v>1.3198298003410542</v>
      </c>
      <c r="F154" s="6">
        <f t="shared" si="21"/>
        <v>86.74561621539276</v>
      </c>
      <c r="G154" s="6">
        <f t="shared" si="18"/>
        <v>79.93527747197943</v>
      </c>
      <c r="H154" s="6">
        <f t="shared" si="19"/>
        <v>1653.1000000000004</v>
      </c>
      <c r="I154" s="18">
        <f t="shared" si="20"/>
        <v>2715.7000000000007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263737.3999999999</v>
      </c>
      <c r="C155" s="67">
        <f>C149-C150-C151-C152-C153-C154</f>
        <v>273522.19999999995</v>
      </c>
      <c r="D155" s="67">
        <f>D149-D150-D151-D152-D153-D154</f>
        <v>242239.20699999994</v>
      </c>
      <c r="E155" s="6">
        <f>D155/D149*100</f>
        <v>29.551208448986525</v>
      </c>
      <c r="F155" s="6">
        <f t="shared" si="21"/>
        <v>91.84863693962254</v>
      </c>
      <c r="G155" s="43">
        <f t="shared" si="18"/>
        <v>88.5629053144498</v>
      </c>
      <c r="H155" s="6">
        <f t="shared" si="19"/>
        <v>21498.19299999997</v>
      </c>
      <c r="I155" s="6">
        <f t="shared" si="20"/>
        <v>31282.993000000017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f>25582.4+538+1033.5-64-1009.3</f>
        <v>26080.600000000002</v>
      </c>
      <c r="C157" s="73">
        <f>3301.9+496+14356.4+1358.1+6215.8+538+1033.5-64-1009.3</f>
        <v>26226.399999999998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+701.5+45.8+155</f>
        <v>12580.199999999993</v>
      </c>
      <c r="E157" s="15"/>
      <c r="F157" s="6">
        <f t="shared" si="21"/>
        <v>48.235853469628736</v>
      </c>
      <c r="G157" s="6">
        <f aca="true" t="shared" si="22" ref="G157:G166">D157/C157*100</f>
        <v>47.96769667205562</v>
      </c>
      <c r="H157" s="6">
        <f>B157-D157</f>
        <v>13500.400000000009</v>
      </c>
      <c r="I157" s="6">
        <f aca="true" t="shared" si="23" ref="I157:I166">C157-D157</f>
        <v>13646.200000000004</v>
      </c>
      <c r="K157" s="46"/>
      <c r="L157" s="46"/>
    </row>
    <row r="158" spans="1:12" ht="18.75">
      <c r="A158" s="23" t="s">
        <v>22</v>
      </c>
      <c r="B158" s="88">
        <f>17318.9+300</f>
        <v>17618.9</v>
      </c>
      <c r="C158" s="67">
        <f>16860.5-195+353.2+846+1272.3+300</f>
        <v>19437</v>
      </c>
      <c r="D158" s="67">
        <f>132.1+649.5+498.6+2.9+146.5+119.3+11.1+935+701.6+2.9+12.3-0.1+18.6+43.3+39.7+94+282.1+33.2+9+121.6+250.9+78.8+80+13.6+23.8+457.4+36+8.5+326.3+22.2+795.3+172.7+29.4+49.6+1021.9-0.1+17.1+3.9+950.9+26.4+707.9</f>
        <v>8925.699999999999</v>
      </c>
      <c r="E158" s="6"/>
      <c r="F158" s="6">
        <f t="shared" si="21"/>
        <v>50.65980282537501</v>
      </c>
      <c r="G158" s="6">
        <f t="shared" si="22"/>
        <v>45.92118125225086</v>
      </c>
      <c r="H158" s="6">
        <f aca="true" t="shared" si="24" ref="H158:H165">B158-D158</f>
        <v>8693.200000000003</v>
      </c>
      <c r="I158" s="6">
        <f t="shared" si="23"/>
        <v>10511.300000000001</v>
      </c>
      <c r="K158" s="46"/>
      <c r="L158" s="46"/>
    </row>
    <row r="159" spans="1:12" ht="18.75">
      <c r="A159" s="23" t="s">
        <v>60</v>
      </c>
      <c r="B159" s="88">
        <f>205705.8-538-1033.5+64-505</f>
        <v>203693.3</v>
      </c>
      <c r="C159" s="67">
        <f>213607.5+29882.9-2140-37856.7-150+7307.7-1151.4-538-1033.5+64-505</f>
        <v>207487.50000000003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+3496.3+1866.8+649.9+487.3</f>
        <v>93833.6</v>
      </c>
      <c r="E159" s="6"/>
      <c r="F159" s="6">
        <f t="shared" si="21"/>
        <v>46.0661199951103</v>
      </c>
      <c r="G159" s="6">
        <f t="shared" si="22"/>
        <v>45.22373636966082</v>
      </c>
      <c r="H159" s="6">
        <f t="shared" si="24"/>
        <v>109859.69999999998</v>
      </c>
      <c r="I159" s="6">
        <f t="shared" si="23"/>
        <v>113653.90000000002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309.4+300+1220.5+619.5-1008.5</f>
        <v>1440.9</v>
      </c>
      <c r="E160" s="6"/>
      <c r="F160" s="6">
        <f t="shared" si="21"/>
        <v>54.38589869404393</v>
      </c>
      <c r="G160" s="6">
        <f t="shared" si="22"/>
        <v>54.38589869404393</v>
      </c>
      <c r="H160" s="6">
        <f t="shared" si="24"/>
        <v>1208.5</v>
      </c>
      <c r="I160" s="6">
        <f t="shared" si="23"/>
        <v>1208.5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5.2+5.1+225.1+114.9+40.2+5.2+4.6+89.9+13.6+4.1+10.7+98.5+1634+39+1.7-40.2+1.3+4.6+3.7+91+4.8+917.9+24.9+175.1+0.1+299.7+3.5+251.8</f>
        <v>4030.0000000000005</v>
      </c>
      <c r="E161" s="19"/>
      <c r="F161" s="6">
        <f t="shared" si="21"/>
        <v>29.69261147623118</v>
      </c>
      <c r="G161" s="6">
        <f t="shared" si="22"/>
        <v>29.46466433678916</v>
      </c>
      <c r="H161" s="6">
        <f t="shared" si="24"/>
        <v>9542.4</v>
      </c>
      <c r="I161" s="6">
        <f t="shared" si="23"/>
        <v>9647.4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15.4+25.9+416.9+18.7+17.6+164.3+27.1</f>
        <v>685.9</v>
      </c>
      <c r="E163" s="19"/>
      <c r="F163" s="6">
        <f>D163/B163*100</f>
        <v>54.96434009135347</v>
      </c>
      <c r="G163" s="6">
        <f t="shared" si="22"/>
        <v>50.043776448270826</v>
      </c>
      <c r="H163" s="6">
        <f t="shared" si="24"/>
        <v>562.0000000000001</v>
      </c>
      <c r="I163" s="6">
        <f t="shared" si="23"/>
        <v>684.6999999999999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f>3718.8-40.1</f>
        <v>3678.7000000000003</v>
      </c>
      <c r="C165" s="89">
        <f>3718.8-40.1</f>
        <v>3678.7000000000003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93.4868295865387</v>
      </c>
      <c r="G165" s="6">
        <f t="shared" si="22"/>
        <v>93.4868295865387</v>
      </c>
      <c r="H165" s="6">
        <f t="shared" si="24"/>
        <v>239.60000000000036</v>
      </c>
      <c r="I165" s="6">
        <f t="shared" si="23"/>
        <v>239.60000000000036</v>
      </c>
    </row>
    <row r="166" spans="1:9" ht="19.5" thickBot="1">
      <c r="A166" s="14" t="s">
        <v>20</v>
      </c>
      <c r="B166" s="90">
        <f>B149+B157+B161+B162+B158+B165+B164+B159+B163+B160</f>
        <v>1181606.8999999997</v>
      </c>
      <c r="C166" s="90">
        <f>C149+C157+C161+C162+C158+C165+C164+C159+C163+C160</f>
        <v>1261286.2000000002</v>
      </c>
      <c r="D166" s="90">
        <f>D149+D157+D161+D162+D158+D165+D164+D159+D163+D160</f>
        <v>944662.3069999999</v>
      </c>
      <c r="E166" s="25"/>
      <c r="F166" s="3">
        <f>D166/B166*100</f>
        <v>79.94725716310562</v>
      </c>
      <c r="G166" s="3">
        <f t="shared" si="22"/>
        <v>74.89674484664938</v>
      </c>
      <c r="H166" s="3">
        <f>B166-D166</f>
        <v>236944.59299999976</v>
      </c>
      <c r="I166" s="3">
        <f t="shared" si="23"/>
        <v>316623.8930000003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819726.907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5" sqref="R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819726.907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2015-11-23T07:08:30Z</dcterms:modified>
  <cp:category/>
  <cp:version/>
  <cp:contentType/>
  <cp:contentStatus/>
</cp:coreProperties>
</file>